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9420" windowHeight="4830"/>
  </bookViews>
  <sheets>
    <sheet name="Sheet1" sheetId="1" r:id="rId1"/>
    <sheet name="Sheet2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C41" i="1" l="1"/>
  <c r="C42" i="1"/>
  <c r="C43" i="1"/>
  <c r="C44" i="1"/>
  <c r="C40" i="1"/>
  <c r="B43" i="1"/>
  <c r="B41" i="1"/>
  <c r="B42" i="1"/>
  <c r="B44" i="1"/>
  <c r="B40" i="1"/>
  <c r="D44" i="1" l="1"/>
  <c r="E44" i="1" s="1"/>
  <c r="D40" i="1"/>
  <c r="E40" i="1" s="1"/>
  <c r="O35" i="1"/>
  <c r="N35" i="1"/>
  <c r="J35" i="1"/>
  <c r="F35" i="1"/>
  <c r="B35" i="1"/>
  <c r="N24" i="1"/>
  <c r="N26" i="1" s="1"/>
  <c r="J24" i="1"/>
  <c r="J26" i="1" s="1"/>
  <c r="F24" i="1"/>
  <c r="F26" i="1" s="1"/>
  <c r="B24" i="1"/>
  <c r="B26" i="1" s="1"/>
  <c r="N13" i="1"/>
  <c r="J13" i="1"/>
  <c r="F13" i="1"/>
  <c r="B13" i="1"/>
  <c r="K35" i="1"/>
  <c r="G35" i="1"/>
  <c r="C35" i="1"/>
  <c r="O24" i="1"/>
  <c r="O26" i="1" s="1"/>
  <c r="C24" i="1"/>
  <c r="C26" i="1" s="1"/>
  <c r="K24" i="1"/>
  <c r="K26" i="1" s="1"/>
  <c r="G24" i="1"/>
  <c r="G26" i="1" s="1"/>
  <c r="O13" i="1"/>
  <c r="K13" i="1"/>
  <c r="G13" i="1"/>
  <c r="C13" i="1"/>
  <c r="F24" i="2"/>
  <c r="F22" i="2"/>
  <c r="F21" i="2"/>
  <c r="F20" i="2"/>
  <c r="F19" i="2"/>
  <c r="F18" i="2"/>
  <c r="F17" i="2"/>
  <c r="F16" i="2"/>
  <c r="P33" i="1"/>
  <c r="Q33" i="1" s="1"/>
  <c r="L33" i="1"/>
  <c r="M33" i="1" s="1"/>
  <c r="H33" i="1"/>
  <c r="I33" i="1" s="1"/>
  <c r="D33" i="1"/>
  <c r="E33" i="1" s="1"/>
  <c r="P32" i="1"/>
  <c r="Q32" i="1" s="1"/>
  <c r="L32" i="1"/>
  <c r="M32" i="1" s="1"/>
  <c r="H32" i="1"/>
  <c r="I32" i="1" s="1"/>
  <c r="D32" i="1"/>
  <c r="E32" i="1" s="1"/>
  <c r="P31" i="1"/>
  <c r="Q31" i="1" s="1"/>
  <c r="L31" i="1"/>
  <c r="M31" i="1" s="1"/>
  <c r="H31" i="1"/>
  <c r="I31" i="1" s="1"/>
  <c r="D31" i="1"/>
  <c r="E31" i="1" s="1"/>
  <c r="P30" i="1"/>
  <c r="Q30" i="1" s="1"/>
  <c r="L30" i="1"/>
  <c r="M30" i="1" s="1"/>
  <c r="H30" i="1"/>
  <c r="I30" i="1" s="1"/>
  <c r="D30" i="1"/>
  <c r="E30" i="1" s="1"/>
  <c r="P29" i="1"/>
  <c r="Q29" i="1" s="1"/>
  <c r="L29" i="1"/>
  <c r="M29" i="1" s="1"/>
  <c r="H29" i="1"/>
  <c r="I29" i="1" s="1"/>
  <c r="D29" i="1"/>
  <c r="E29" i="1" s="1"/>
  <c r="P22" i="1"/>
  <c r="Q22" i="1" s="1"/>
  <c r="L22" i="1"/>
  <c r="M22" i="1" s="1"/>
  <c r="H22" i="1"/>
  <c r="I22" i="1" s="1"/>
  <c r="D22" i="1"/>
  <c r="E22" i="1" s="1"/>
  <c r="P21" i="1"/>
  <c r="Q21" i="1" s="1"/>
  <c r="L21" i="1"/>
  <c r="M21" i="1" s="1"/>
  <c r="H21" i="1"/>
  <c r="I21" i="1" s="1"/>
  <c r="D21" i="1"/>
  <c r="E21" i="1" s="1"/>
  <c r="P20" i="1"/>
  <c r="Q20" i="1" s="1"/>
  <c r="L20" i="1"/>
  <c r="M20" i="1" s="1"/>
  <c r="H20" i="1"/>
  <c r="I20" i="1" s="1"/>
  <c r="D20" i="1"/>
  <c r="E20" i="1" s="1"/>
  <c r="P19" i="1"/>
  <c r="Q19" i="1" s="1"/>
  <c r="L19" i="1"/>
  <c r="M19" i="1" s="1"/>
  <c r="H19" i="1"/>
  <c r="I19" i="1" s="1"/>
  <c r="D19" i="1"/>
  <c r="E19" i="1" s="1"/>
  <c r="P18" i="1"/>
  <c r="Q18" i="1" s="1"/>
  <c r="L18" i="1"/>
  <c r="M18" i="1" s="1"/>
  <c r="H18" i="1"/>
  <c r="I18" i="1" s="1"/>
  <c r="D18" i="1"/>
  <c r="E18" i="1" s="1"/>
  <c r="P11" i="1"/>
  <c r="Q11" i="1" s="1"/>
  <c r="L11" i="1"/>
  <c r="M11" i="1" s="1"/>
  <c r="H11" i="1"/>
  <c r="I11" i="1" s="1"/>
  <c r="D11" i="1"/>
  <c r="E11" i="1" s="1"/>
  <c r="P10" i="1"/>
  <c r="Q10" i="1" s="1"/>
  <c r="L10" i="1"/>
  <c r="M10" i="1" s="1"/>
  <c r="H10" i="1"/>
  <c r="I10" i="1" s="1"/>
  <c r="D10" i="1"/>
  <c r="E10" i="1" s="1"/>
  <c r="P9" i="1"/>
  <c r="Q9" i="1" s="1"/>
  <c r="L9" i="1"/>
  <c r="M9" i="1" s="1"/>
  <c r="H9" i="1"/>
  <c r="I9" i="1" s="1"/>
  <c r="D9" i="1"/>
  <c r="E9" i="1" s="1"/>
  <c r="P8" i="1"/>
  <c r="Q8" i="1" s="1"/>
  <c r="L8" i="1"/>
  <c r="M8" i="1" s="1"/>
  <c r="H8" i="1"/>
  <c r="I8" i="1" s="1"/>
  <c r="D8" i="1"/>
  <c r="E8" i="1" s="1"/>
  <c r="P7" i="1"/>
  <c r="Q7" i="1" s="1"/>
  <c r="L7" i="1"/>
  <c r="M7" i="1" s="1"/>
  <c r="H7" i="1"/>
  <c r="I7" i="1" s="1"/>
  <c r="D7" i="1"/>
  <c r="E7" i="1" s="1"/>
  <c r="E27" i="2"/>
  <c r="E26" i="2"/>
  <c r="E25" i="2"/>
  <c r="E24" i="2"/>
  <c r="E23" i="2"/>
  <c r="E22" i="2"/>
  <c r="E21" i="2"/>
  <c r="E20" i="2"/>
  <c r="E19" i="2"/>
  <c r="E18" i="2"/>
  <c r="E17" i="2"/>
  <c r="E16" i="2"/>
  <c r="D27" i="2"/>
  <c r="C27" i="2"/>
  <c r="D26" i="2"/>
  <c r="C26" i="2"/>
  <c r="D25" i="2"/>
  <c r="C25" i="2"/>
  <c r="D24" i="2"/>
  <c r="C24" i="2"/>
  <c r="D23" i="2"/>
  <c r="C23" i="2"/>
  <c r="D21" i="2"/>
  <c r="C21" i="2"/>
  <c r="D20" i="2"/>
  <c r="C20" i="2"/>
  <c r="D19" i="2"/>
  <c r="C19" i="2"/>
  <c r="D18" i="2"/>
  <c r="C18" i="2"/>
  <c r="D17" i="2"/>
  <c r="C17" i="2"/>
  <c r="D16" i="2"/>
  <c r="C16" i="2"/>
  <c r="F13" i="2"/>
  <c r="F12" i="2"/>
  <c r="F11" i="2"/>
  <c r="F25" i="2"/>
  <c r="H13" i="1" l="1"/>
  <c r="I13" i="1" s="1"/>
  <c r="L35" i="1"/>
  <c r="M35" i="1" s="1"/>
  <c r="D35" i="1"/>
  <c r="E35" i="1" s="1"/>
  <c r="L13" i="1"/>
  <c r="M13" i="1" s="1"/>
  <c r="B46" i="1"/>
  <c r="B48" i="1" s="1"/>
  <c r="F26" i="2"/>
  <c r="P35" i="1"/>
  <c r="Q35" i="1" s="1"/>
  <c r="C46" i="1"/>
  <c r="C48" i="1" s="1"/>
  <c r="F27" i="2"/>
  <c r="P24" i="1"/>
  <c r="Q24" i="1" s="1"/>
  <c r="L24" i="1"/>
  <c r="M24" i="1" s="1"/>
  <c r="H24" i="1"/>
  <c r="I24" i="1" s="1"/>
  <c r="H35" i="1"/>
  <c r="I35" i="1" s="1"/>
  <c r="D24" i="1"/>
  <c r="E24" i="1" s="1"/>
  <c r="D43" i="1"/>
  <c r="E43" i="1" s="1"/>
  <c r="P13" i="1"/>
  <c r="Q13" i="1" s="1"/>
  <c r="D42" i="1"/>
  <c r="E42" i="1" s="1"/>
  <c r="D41" i="1"/>
  <c r="E41" i="1" s="1"/>
  <c r="D13" i="1"/>
  <c r="E13" i="1" s="1"/>
  <c r="D46" i="1" l="1"/>
  <c r="E46" i="1" s="1"/>
</calcChain>
</file>

<file path=xl/sharedStrings.xml><?xml version="1.0" encoding="utf-8"?>
<sst xmlns="http://schemas.openxmlformats.org/spreadsheetml/2006/main" count="103" uniqueCount="56">
  <si>
    <t xml:space="preserve">ΔΙΑΡΚΕΙΑ </t>
  </si>
  <si>
    <t>ΜΕΤΑΒΟΛΗ</t>
  </si>
  <si>
    <t>ΑΝΕΡΓΙΑΣ</t>
  </si>
  <si>
    <t>ΑΡ.</t>
  </si>
  <si>
    <t>%</t>
  </si>
  <si>
    <t xml:space="preserve"> Ι Α Ν Ο Υ Α Ρ Ι Ο Σ</t>
  </si>
  <si>
    <t xml:space="preserve"> Μ Α Ρ Τ Ι Ο Σ</t>
  </si>
  <si>
    <t xml:space="preserve">  Α Π Ρ Ι Λ Ι Ο Σ</t>
  </si>
  <si>
    <t>ΜΕΧΡΙ 15 ΜΕΡΕΣ</t>
  </si>
  <si>
    <t xml:space="preserve"> </t>
  </si>
  <si>
    <t>15 ΜΕΡΕΣ-3 ΜΗΝΕΣ</t>
  </si>
  <si>
    <t>3 ΜΗΝΕΣ-6 ΜΗΝΕΣ</t>
  </si>
  <si>
    <t>6 ΜΗΝΕΣ -12 ΜΗΝΕΣ</t>
  </si>
  <si>
    <t>12 ΜΗΝΕΣ ΚΑΙ ΠΑΝΩ</t>
  </si>
  <si>
    <t>ΣΥΝΟΛΟ</t>
  </si>
  <si>
    <t xml:space="preserve">     Μ Α Ι Ο Σ </t>
  </si>
  <si>
    <t>Ι Ο Υ Ν Ι Ο Σ</t>
  </si>
  <si>
    <t>Ι Ο Υ Λ Ι Ο Σ</t>
  </si>
  <si>
    <t xml:space="preserve">      Α Υ Γ Ο Υ Σ Τ Ο Σ</t>
  </si>
  <si>
    <t xml:space="preserve"> Σ Ε Π Τ Ε Μ Β Ρ Ι Ο Σ</t>
  </si>
  <si>
    <t xml:space="preserve">   Ο Κ Τ Ω Β Ρ ΙΟ Σ</t>
  </si>
  <si>
    <t xml:space="preserve">   Ν Ο Ε Μ Β Ρ Ι Ο Σ</t>
  </si>
  <si>
    <t xml:space="preserve">   Δ Ε Κ ΕΜ Β Ρ Ι Ο Σ</t>
  </si>
  <si>
    <t xml:space="preserve">   </t>
  </si>
  <si>
    <t xml:space="preserve">  Φ Ε Β Ρ Ο Υ Α Ρ Ι Ο Σ</t>
  </si>
  <si>
    <t xml:space="preserve">% 'ΕΠΙ ΤΟΥ </t>
  </si>
  <si>
    <t>ΣΥΝΟΛΟΥ ΑΝΕΡΓΩΝ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</si>
  <si>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</si>
  <si>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</si>
  <si>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</si>
  <si>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</si>
  <si>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</si>
  <si>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</si>
  <si>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</si>
  <si>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</si>
  <si>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July</t>
  </si>
  <si>
    <t>October</t>
  </si>
  <si>
    <t>November</t>
  </si>
  <si>
    <t>December</t>
  </si>
  <si>
    <t>7 mth avg</t>
  </si>
  <si>
    <t>8 mth avg</t>
  </si>
  <si>
    <t>9 mth avg</t>
  </si>
  <si>
    <t>10 mth avg</t>
  </si>
  <si>
    <t>Total unemployed</t>
  </si>
  <si>
    <t>1 mth avg</t>
  </si>
  <si>
    <t>2 mth avg</t>
  </si>
  <si>
    <t>3 mth avg</t>
  </si>
  <si>
    <t>4 mth avg</t>
  </si>
  <si>
    <t>5 mth avg</t>
  </si>
  <si>
    <t>6 mth avg</t>
  </si>
  <si>
    <t>11 mth av</t>
  </si>
  <si>
    <t>12 mth av</t>
  </si>
  <si>
    <t>Πίνακας 10</t>
  </si>
  <si>
    <t>57R</t>
  </si>
  <si>
    <t xml:space="preserve">    ΜΕΣΟΣ ΟΡΟΣ 12 ΜΗNΩΝ</t>
  </si>
  <si>
    <t>ΣΥΓΚΡΙΤΙΚΟΣ ΠΙΝΑΚΑΣ ΓΡΑΜΜΕΝΩΝ ΑΝΕΡΓΩΝ ΓΥΝΑΙΚΩΝ ΚΑΤΑ ΔΙΑΡΚΕΙΑ ΑΝΕΡΓΙΑΣ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</si>
</sst>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name val="Arial"/>
      <charset val="161"/>
    </font>
    <font>
      <b/>
      <u/>
      <sz val="8"/>
      <name val="Arial Greek"/>
      <family val="2"/>
      <charset val="161"/>
    </font>
    <font>
      <b/>
      <sz val="8"/>
      <name val="Arial Greek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sz val="10"/>
      <name val="Arial"/>
      <family val="2"/>
    </font>
    <font>
      <b/>
      <sz val="10"/>
      <name val="Arial"/>
      <family val="2"/>
    </font>
    <font>
      <sz val="8"/>
      <name val="Arial Greek"/>
    </font>
    <font>
      <sz val="8"/>
      <name val="Arial"/>
      <family val="2"/>
      <charset val="161"/>
    </font>
    <font>
      <sz val="10"/>
      <name val="Arial Greek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left"/>
    </xf>
    <xf numFmtId="0" fontId="2" fillId="0" borderId="0" xfId="0" applyFont="1"/>
    <xf numFmtId="0" fontId="2" fillId="0" borderId="0" xfId="0" quotePrefix="1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left"/>
    </xf>
    <xf numFmtId="3" fontId="2" fillId="0" borderId="0" xfId="0" applyNumberFormat="1" applyFont="1" applyBorder="1" applyAlignment="1">
      <alignment horizontal="right"/>
    </xf>
    <xf numFmtId="9" fontId="2" fillId="0" borderId="0" xfId="0" applyNumberFormat="1" applyFont="1" applyBorder="1" applyAlignment="1">
      <alignment horizontal="right"/>
    </xf>
    <xf numFmtId="9" fontId="2" fillId="0" borderId="8" xfId="0" applyNumberFormat="1" applyFont="1" applyBorder="1" applyAlignment="1">
      <alignment horizontal="right"/>
    </xf>
    <xf numFmtId="0" fontId="2" fillId="0" borderId="8" xfId="0" applyFont="1" applyBorder="1"/>
    <xf numFmtId="164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/>
    <xf numFmtId="9" fontId="2" fillId="0" borderId="0" xfId="0" applyNumberFormat="1" applyFont="1" applyBorder="1"/>
    <xf numFmtId="9" fontId="2" fillId="0" borderId="8" xfId="0" applyNumberFormat="1" applyFont="1" applyBorder="1"/>
    <xf numFmtId="0" fontId="1" fillId="0" borderId="0" xfId="0" applyFont="1" applyBorder="1"/>
    <xf numFmtId="0" fontId="1" fillId="0" borderId="8" xfId="0" applyFont="1" applyBorder="1"/>
    <xf numFmtId="164" fontId="1" fillId="0" borderId="0" xfId="0" applyNumberFormat="1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left"/>
    </xf>
    <xf numFmtId="9" fontId="1" fillId="0" borderId="0" xfId="0" applyNumberFormat="1" applyFont="1" applyBorder="1"/>
    <xf numFmtId="0" fontId="3" fillId="0" borderId="0" xfId="0" applyFont="1"/>
    <xf numFmtId="0" fontId="4" fillId="0" borderId="0" xfId="0" applyFont="1"/>
    <xf numFmtId="1" fontId="4" fillId="0" borderId="0" xfId="0" applyNumberFormat="1" applyFont="1"/>
    <xf numFmtId="1" fontId="6" fillId="0" borderId="0" xfId="0" applyNumberFormat="1" applyFont="1"/>
    <xf numFmtId="1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3" fontId="9" fillId="0" borderId="0" xfId="0" applyNumberFormat="1" applyFont="1"/>
    <xf numFmtId="3" fontId="4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/>
    <xf numFmtId="0" fontId="1" fillId="0" borderId="0" xfId="0" applyFont="1" applyAlignment="1"/>
    <xf numFmtId="0" fontId="2" fillId="0" borderId="2" xfId="0" applyFont="1" applyBorder="1" applyAlignment="1"/>
    <xf numFmtId="0" fontId="2" fillId="0" borderId="0" xfId="0" applyFont="1" applyBorder="1" applyAlignment="1">
      <alignment horizontal="right"/>
    </xf>
    <xf numFmtId="3" fontId="2" fillId="0" borderId="0" xfId="0" applyNumberFormat="1" applyFont="1" applyAlignment="1"/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9BY%20DUR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3">
          <cell r="B13">
            <v>28914</v>
          </cell>
        </row>
        <row r="24">
          <cell r="B24">
            <v>26050</v>
          </cell>
          <cell r="C24">
            <v>34162</v>
          </cell>
          <cell r="F24">
            <v>27102</v>
          </cell>
          <cell r="G24">
            <v>34215</v>
          </cell>
          <cell r="J24">
            <v>27314</v>
          </cell>
          <cell r="K24">
            <v>36452</v>
          </cell>
          <cell r="N24">
            <v>26657</v>
          </cell>
          <cell r="O24">
            <v>33934</v>
          </cell>
        </row>
        <row r="35">
          <cell r="G35">
            <v>34752</v>
          </cell>
          <cell r="K35">
            <v>39522</v>
          </cell>
          <cell r="O35">
            <v>41625</v>
          </cell>
        </row>
        <row r="46">
          <cell r="B46">
            <v>28275.5</v>
          </cell>
          <cell r="C46">
            <v>36362.083333333336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abSelected="1" zoomScale="124" zoomScaleNormal="124" workbookViewId="0">
      <selection activeCell="O34" sqref="O34"/>
    </sheetView>
  </sheetViews>
  <sheetFormatPr defaultColWidth="18.7109375" defaultRowHeight="11.25" x14ac:dyDescent="0.2"/>
  <cols>
    <col min="1" max="1" width="16.42578125" style="4" customWidth="1"/>
    <col min="2" max="2" width="6" style="4" customWidth="1"/>
    <col min="3" max="3" width="6.140625" style="4" customWidth="1"/>
    <col min="4" max="5" width="5.7109375" style="4" customWidth="1"/>
    <col min="6" max="6" width="6.5703125" style="4" customWidth="1"/>
    <col min="7" max="7" width="6.140625" style="4" customWidth="1"/>
    <col min="8" max="8" width="5.85546875" style="4" customWidth="1"/>
    <col min="9" max="9" width="5.7109375" style="4" customWidth="1"/>
    <col min="10" max="11" width="6" style="4" customWidth="1"/>
    <col min="12" max="12" width="6.140625" style="4" customWidth="1"/>
    <col min="13" max="13" width="5.5703125" style="4" customWidth="1"/>
    <col min="14" max="15" width="5.85546875" style="4" customWidth="1"/>
    <col min="16" max="16" width="6.42578125" style="4" customWidth="1"/>
    <col min="17" max="17" width="7.140625" style="4" customWidth="1"/>
    <col min="18" max="20" width="5.7109375" style="4" customWidth="1"/>
    <col min="21" max="21" width="4.7109375" style="4" customWidth="1"/>
    <col min="22" max="16384" width="18.7109375" style="4"/>
  </cols>
  <sheetData>
    <row r="1" spans="1:20" x14ac:dyDescent="0.2">
      <c r="A1" s="1" t="s">
        <v>52</v>
      </c>
      <c r="B1" s="3" t="s">
        <v>55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s="2" customFormat="1" ht="12" thickBot="1" x14ac:dyDescent="0.25">
      <c r="A2" s="40" t="s">
        <v>53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0" s="2" customFormat="1" x14ac:dyDescent="0.2">
      <c r="A3" s="5" t="s">
        <v>0</v>
      </c>
      <c r="B3" s="7">
        <v>2015</v>
      </c>
      <c r="C3" s="7">
        <v>2016</v>
      </c>
      <c r="D3" s="6" t="s">
        <v>1</v>
      </c>
      <c r="E3" s="6"/>
      <c r="F3" s="7">
        <v>2015</v>
      </c>
      <c r="G3" s="7">
        <v>2016</v>
      </c>
      <c r="H3" s="6" t="s">
        <v>1</v>
      </c>
      <c r="I3" s="6"/>
      <c r="J3" s="7">
        <v>2015</v>
      </c>
      <c r="K3" s="7">
        <v>2016</v>
      </c>
      <c r="L3" s="6" t="s">
        <v>1</v>
      </c>
      <c r="M3" s="6"/>
      <c r="N3" s="7">
        <v>2015</v>
      </c>
      <c r="O3" s="7">
        <v>2016</v>
      </c>
      <c r="P3" s="6" t="s">
        <v>1</v>
      </c>
      <c r="Q3" s="8"/>
    </row>
    <row r="4" spans="1:20" s="2" customFormat="1" ht="12" thickBot="1" x14ac:dyDescent="0.25">
      <c r="A4" s="9" t="s">
        <v>2</v>
      </c>
      <c r="B4" s="10"/>
      <c r="C4" s="10"/>
      <c r="D4" s="10" t="s">
        <v>3</v>
      </c>
      <c r="E4" s="10" t="s">
        <v>4</v>
      </c>
      <c r="F4" s="10"/>
      <c r="G4" s="10"/>
      <c r="H4" s="10" t="s">
        <v>3</v>
      </c>
      <c r="I4" s="10" t="s">
        <v>4</v>
      </c>
      <c r="J4" s="10"/>
      <c r="K4" s="10"/>
      <c r="L4" s="10" t="s">
        <v>3</v>
      </c>
      <c r="M4" s="10" t="s">
        <v>4</v>
      </c>
      <c r="N4" s="10"/>
      <c r="O4" s="10"/>
      <c r="P4" s="10" t="s">
        <v>3</v>
      </c>
      <c r="Q4" s="11" t="s">
        <v>4</v>
      </c>
    </row>
    <row r="5" spans="1:20" s="2" customFormat="1" x14ac:dyDescent="0.2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T5" s="15"/>
    </row>
    <row r="6" spans="1:20" s="2" customFormat="1" ht="12.75" customHeight="1" x14ac:dyDescent="0.2">
      <c r="A6" s="16"/>
      <c r="B6" s="51" t="s">
        <v>5</v>
      </c>
      <c r="C6" s="52"/>
      <c r="D6" s="52"/>
      <c r="E6" s="52"/>
      <c r="F6" s="52" t="s">
        <v>24</v>
      </c>
      <c r="G6" s="52"/>
      <c r="H6" s="52"/>
      <c r="I6" s="52"/>
      <c r="J6" s="51" t="s">
        <v>6</v>
      </c>
      <c r="K6" s="52"/>
      <c r="L6" s="52"/>
      <c r="M6" s="52"/>
      <c r="N6" s="52" t="s">
        <v>7</v>
      </c>
      <c r="O6" s="52"/>
      <c r="P6" s="52"/>
      <c r="Q6" s="53"/>
    </row>
    <row r="7" spans="1:20" s="2" customFormat="1" x14ac:dyDescent="0.2">
      <c r="A7" s="17" t="s">
        <v>8</v>
      </c>
      <c r="B7" s="18">
        <v>1461</v>
      </c>
      <c r="C7" s="18">
        <v>1149</v>
      </c>
      <c r="D7" s="18">
        <f>C7-B7</f>
        <v>-312</v>
      </c>
      <c r="E7" s="19">
        <f>D7/B7</f>
        <v>-0.2135523613963039</v>
      </c>
      <c r="F7" s="18">
        <v>962</v>
      </c>
      <c r="G7" s="18">
        <v>1112</v>
      </c>
      <c r="H7" s="18">
        <f>G7-F7</f>
        <v>150</v>
      </c>
      <c r="I7" s="19">
        <f>H7/F7</f>
        <v>0.15592515592515593</v>
      </c>
      <c r="J7" s="49">
        <v>1105</v>
      </c>
      <c r="K7" s="49">
        <v>976</v>
      </c>
      <c r="L7" s="18">
        <f>K7-J7</f>
        <v>-129</v>
      </c>
      <c r="M7" s="19">
        <f>L7/J7</f>
        <v>-0.1167420814479638</v>
      </c>
      <c r="N7" s="49">
        <v>1466</v>
      </c>
      <c r="O7" s="49">
        <v>875</v>
      </c>
      <c r="P7" s="18">
        <f>O7-N7</f>
        <v>-591</v>
      </c>
      <c r="Q7" s="20">
        <f>P7/N7</f>
        <v>-0.40313778990450205</v>
      </c>
      <c r="R7" s="4"/>
    </row>
    <row r="8" spans="1:20" s="2" customFormat="1" x14ac:dyDescent="0.2">
      <c r="A8" s="16" t="s">
        <v>10</v>
      </c>
      <c r="B8" s="18">
        <v>9493</v>
      </c>
      <c r="C8" s="18">
        <v>8787</v>
      </c>
      <c r="D8" s="18">
        <f>C8-B8</f>
        <v>-706</v>
      </c>
      <c r="E8" s="19">
        <f>D8/B8</f>
        <v>-7.4370588854945754E-2</v>
      </c>
      <c r="F8" s="18">
        <v>6651</v>
      </c>
      <c r="G8" s="18">
        <v>5454</v>
      </c>
      <c r="H8" s="18">
        <f>G8-F8</f>
        <v>-1197</v>
      </c>
      <c r="I8" s="19">
        <f>H8/F8</f>
        <v>-0.17997293640054127</v>
      </c>
      <c r="J8" s="49">
        <v>5489</v>
      </c>
      <c r="K8" s="49">
        <v>4704</v>
      </c>
      <c r="L8" s="18">
        <f>K8-J8</f>
        <v>-785</v>
      </c>
      <c r="M8" s="19">
        <f>L8/J8</f>
        <v>-0.14301329932592458</v>
      </c>
      <c r="N8" s="49">
        <v>4200</v>
      </c>
      <c r="O8" s="49">
        <v>3888</v>
      </c>
      <c r="P8" s="18">
        <f>O8-N8</f>
        <v>-312</v>
      </c>
      <c r="Q8" s="20">
        <f>P8/N8</f>
        <v>-7.4285714285714288E-2</v>
      </c>
    </row>
    <row r="9" spans="1:20" s="2" customFormat="1" x14ac:dyDescent="0.2">
      <c r="A9" s="16" t="s">
        <v>11</v>
      </c>
      <c r="B9" s="18">
        <v>3654</v>
      </c>
      <c r="C9" s="18">
        <v>3782</v>
      </c>
      <c r="D9" s="18">
        <f>C9-B9</f>
        <v>128</v>
      </c>
      <c r="E9" s="19">
        <f>D9/B9</f>
        <v>3.5030103995621238E-2</v>
      </c>
      <c r="F9" s="18">
        <v>6875</v>
      </c>
      <c r="G9" s="18">
        <v>6989</v>
      </c>
      <c r="H9" s="18">
        <f>G9-F9</f>
        <v>114</v>
      </c>
      <c r="I9" s="19">
        <f>H9/F9</f>
        <v>1.658181818181818E-2</v>
      </c>
      <c r="J9" s="49">
        <v>6627</v>
      </c>
      <c r="K9" s="49">
        <v>6327</v>
      </c>
      <c r="L9" s="18">
        <f>K9-J9</f>
        <v>-300</v>
      </c>
      <c r="M9" s="19">
        <f>L9/J9</f>
        <v>-4.5269352648257127E-2</v>
      </c>
      <c r="N9" s="49">
        <v>4982</v>
      </c>
      <c r="O9" s="49">
        <v>4141</v>
      </c>
      <c r="P9" s="18">
        <f>O9-N9</f>
        <v>-841</v>
      </c>
      <c r="Q9" s="20">
        <f>P9/N9</f>
        <v>-0.16880770774789242</v>
      </c>
    </row>
    <row r="10" spans="1:20" s="2" customFormat="1" x14ac:dyDescent="0.2">
      <c r="A10" s="17" t="s">
        <v>12</v>
      </c>
      <c r="B10" s="18">
        <v>3768</v>
      </c>
      <c r="C10" s="18">
        <v>3247</v>
      </c>
      <c r="D10" s="18">
        <f>C10-B10</f>
        <v>-521</v>
      </c>
      <c r="E10" s="19">
        <f>D10/B10</f>
        <v>-0.13826963906581741</v>
      </c>
      <c r="F10" s="18">
        <v>3815</v>
      </c>
      <c r="G10" s="18">
        <v>3392</v>
      </c>
      <c r="H10" s="18">
        <f>G10-F10</f>
        <v>-423</v>
      </c>
      <c r="I10" s="19">
        <f>H10/F10</f>
        <v>-0.1108781127129751</v>
      </c>
      <c r="J10" s="49">
        <v>3983</v>
      </c>
      <c r="K10" s="49">
        <v>3416</v>
      </c>
      <c r="L10" s="18">
        <f>K10-J10</f>
        <v>-567</v>
      </c>
      <c r="M10" s="19">
        <f>L10/J10</f>
        <v>-0.14235500878734622</v>
      </c>
      <c r="N10" s="49">
        <v>3982</v>
      </c>
      <c r="O10" s="49">
        <v>3660</v>
      </c>
      <c r="P10" s="18">
        <f>O10-N10</f>
        <v>-322</v>
      </c>
      <c r="Q10" s="20">
        <f>P10/N10</f>
        <v>-8.0863887493721753E-2</v>
      </c>
    </row>
    <row r="11" spans="1:20" s="2" customFormat="1" x14ac:dyDescent="0.2">
      <c r="A11" s="17" t="s">
        <v>13</v>
      </c>
      <c r="B11" s="18">
        <v>5748</v>
      </c>
      <c r="C11" s="18">
        <v>5620</v>
      </c>
      <c r="D11" s="18">
        <f>C11-B11</f>
        <v>-128</v>
      </c>
      <c r="E11" s="19">
        <f>D11/B11</f>
        <v>-2.2268615170494086E-2</v>
      </c>
      <c r="F11" s="18">
        <v>5810</v>
      </c>
      <c r="G11" s="18">
        <v>5645</v>
      </c>
      <c r="H11" s="18">
        <f>G11-F11</f>
        <v>-165</v>
      </c>
      <c r="I11" s="19">
        <f>H11/F11</f>
        <v>-2.8399311531841654E-2</v>
      </c>
      <c r="J11" s="49">
        <v>5814</v>
      </c>
      <c r="K11" s="49">
        <v>5648</v>
      </c>
      <c r="L11" s="18">
        <f>K11-J11</f>
        <v>-166</v>
      </c>
      <c r="M11" s="19">
        <f>L11/J11</f>
        <v>-2.8551771585827314E-2</v>
      </c>
      <c r="N11" s="49">
        <v>5711</v>
      </c>
      <c r="O11" s="49">
        <v>5605</v>
      </c>
      <c r="P11" s="18">
        <f>O11-N11</f>
        <v>-106</v>
      </c>
      <c r="Q11" s="20">
        <f>P11/N11</f>
        <v>-1.8560672386622307E-2</v>
      </c>
    </row>
    <row r="12" spans="1:20" s="2" customFormat="1" x14ac:dyDescent="0.2">
      <c r="A12" s="16"/>
      <c r="B12" s="18"/>
      <c r="C12" s="18"/>
      <c r="D12" s="18" t="s">
        <v>9</v>
      </c>
      <c r="E12" s="19" t="s">
        <v>9</v>
      </c>
      <c r="F12" s="18"/>
      <c r="G12" s="18"/>
      <c r="H12" s="18" t="s">
        <v>9</v>
      </c>
      <c r="I12" s="19" t="s">
        <v>9</v>
      </c>
      <c r="J12" s="18"/>
      <c r="K12" s="18"/>
      <c r="L12" s="18" t="s">
        <v>9</v>
      </c>
      <c r="M12" s="19" t="s">
        <v>9</v>
      </c>
      <c r="N12" s="18"/>
      <c r="O12" s="18"/>
      <c r="P12" s="18" t="s">
        <v>9</v>
      </c>
      <c r="Q12" s="20" t="s">
        <v>9</v>
      </c>
    </row>
    <row r="13" spans="1:20" s="2" customFormat="1" x14ac:dyDescent="0.2">
      <c r="A13" s="16" t="s">
        <v>14</v>
      </c>
      <c r="B13" s="18">
        <f>SUM(B7:B12)</f>
        <v>24124</v>
      </c>
      <c r="C13" s="18">
        <f>SUM(C7:C12)</f>
        <v>22585</v>
      </c>
      <c r="D13" s="18">
        <f>C13-B13</f>
        <v>-1539</v>
      </c>
      <c r="E13" s="19">
        <f>D13/B13</f>
        <v>-6.3795390482507042E-2</v>
      </c>
      <c r="F13" s="18">
        <f>SUM(F7:F12)</f>
        <v>24113</v>
      </c>
      <c r="G13" s="18">
        <f>SUM(G7:G12)</f>
        <v>22592</v>
      </c>
      <c r="H13" s="18">
        <f>G13-F13</f>
        <v>-1521</v>
      </c>
      <c r="I13" s="19">
        <f>H13/F13</f>
        <v>-6.3078007713681411E-2</v>
      </c>
      <c r="J13" s="18">
        <f>SUM(J7:J12)</f>
        <v>23018</v>
      </c>
      <c r="K13" s="18">
        <f>SUM(K7:K12)</f>
        <v>21071</v>
      </c>
      <c r="L13" s="18">
        <f>K13-J13</f>
        <v>-1947</v>
      </c>
      <c r="M13" s="19">
        <f>L13/J13</f>
        <v>-8.4585976192544959E-2</v>
      </c>
      <c r="N13" s="18">
        <f>SUM(N7:N12)</f>
        <v>20341</v>
      </c>
      <c r="O13" s="18">
        <f>SUM(O7:O12)</f>
        <v>18169</v>
      </c>
      <c r="P13" s="18">
        <f>O13-N13</f>
        <v>-2172</v>
      </c>
      <c r="Q13" s="20">
        <f>P13/N13</f>
        <v>-0.10677941104173837</v>
      </c>
    </row>
    <row r="14" spans="1:20" s="2" customFormat="1" x14ac:dyDescent="0.2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21"/>
    </row>
    <row r="15" spans="1:20" s="2" customFormat="1" x14ac:dyDescent="0.2">
      <c r="A15" s="16"/>
      <c r="B15" s="19"/>
      <c r="C15" s="19"/>
      <c r="D15" s="15"/>
      <c r="E15" s="15"/>
      <c r="F15" s="19"/>
      <c r="G15" s="19"/>
      <c r="H15" s="15"/>
      <c r="I15" s="15"/>
      <c r="J15" s="19"/>
      <c r="K15" s="19"/>
      <c r="L15" s="15"/>
      <c r="M15" s="15"/>
      <c r="N15" s="19"/>
      <c r="O15" s="19"/>
      <c r="P15" s="15"/>
      <c r="Q15" s="21"/>
    </row>
    <row r="16" spans="1:20" s="2" customFormat="1" x14ac:dyDescent="0.2">
      <c r="A16" s="17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21"/>
    </row>
    <row r="17" spans="1:18" s="2" customFormat="1" ht="12.75" customHeight="1" x14ac:dyDescent="0.2">
      <c r="A17" s="16"/>
      <c r="B17" s="52" t="s">
        <v>15</v>
      </c>
      <c r="C17" s="52"/>
      <c r="D17" s="52"/>
      <c r="E17" s="52"/>
      <c r="F17" s="51" t="s">
        <v>16</v>
      </c>
      <c r="G17" s="51"/>
      <c r="H17" s="51"/>
      <c r="I17" s="51"/>
      <c r="J17" s="51" t="s">
        <v>17</v>
      </c>
      <c r="K17" s="51"/>
      <c r="L17" s="51"/>
      <c r="M17" s="51"/>
      <c r="N17" s="51" t="s">
        <v>18</v>
      </c>
      <c r="O17" s="51"/>
      <c r="P17" s="51"/>
      <c r="Q17" s="54"/>
    </row>
    <row r="18" spans="1:18" s="2" customFormat="1" x14ac:dyDescent="0.2">
      <c r="A18" s="17" t="s">
        <v>8</v>
      </c>
      <c r="B18" s="23">
        <v>1366</v>
      </c>
      <c r="C18" s="23">
        <v>1152</v>
      </c>
      <c r="D18" s="23">
        <f>C18-B18</f>
        <v>-214</v>
      </c>
      <c r="E18" s="24">
        <f>D18/B18</f>
        <v>-0.15666178623718888</v>
      </c>
      <c r="F18" s="15">
        <v>2312</v>
      </c>
      <c r="G18" s="15">
        <v>2081</v>
      </c>
      <c r="H18" s="23">
        <f>G18-F18</f>
        <v>-231</v>
      </c>
      <c r="I18" s="24">
        <f>H18/F18</f>
        <v>-9.9913494809688586E-2</v>
      </c>
      <c r="J18" s="15">
        <v>1606</v>
      </c>
      <c r="K18" s="15">
        <v>906</v>
      </c>
      <c r="L18" s="23">
        <f>K18-J18</f>
        <v>-700</v>
      </c>
      <c r="M18" s="24">
        <f>L18/J18</f>
        <v>-0.43586550435865506</v>
      </c>
      <c r="N18" s="15">
        <v>1267</v>
      </c>
      <c r="O18" s="15">
        <v>1178</v>
      </c>
      <c r="P18" s="23">
        <f>O18-N18</f>
        <v>-89</v>
      </c>
      <c r="Q18" s="25">
        <f>P18/N18</f>
        <v>-7.0244672454617199E-2</v>
      </c>
    </row>
    <row r="19" spans="1:18" s="2" customFormat="1" x14ac:dyDescent="0.2">
      <c r="A19" s="16" t="s">
        <v>10</v>
      </c>
      <c r="B19" s="23">
        <v>4425</v>
      </c>
      <c r="C19" s="23">
        <v>3711</v>
      </c>
      <c r="D19" s="23">
        <f>C19-B19</f>
        <v>-714</v>
      </c>
      <c r="E19" s="24">
        <f>D19/B19</f>
        <v>-0.16135593220338984</v>
      </c>
      <c r="F19" s="15">
        <v>5789</v>
      </c>
      <c r="G19" s="15">
        <v>5071</v>
      </c>
      <c r="H19" s="23">
        <f>G19-F19</f>
        <v>-718</v>
      </c>
      <c r="I19" s="24">
        <f>H19/F19</f>
        <v>-0.12402832959060286</v>
      </c>
      <c r="J19" s="15">
        <v>8268</v>
      </c>
      <c r="K19" s="15">
        <v>7609</v>
      </c>
      <c r="L19" s="23">
        <f>K19-J19</f>
        <v>-659</v>
      </c>
      <c r="M19" s="24">
        <f>L19/J19</f>
        <v>-7.9704886308659892E-2</v>
      </c>
      <c r="N19" s="15">
        <v>7550</v>
      </c>
      <c r="O19" s="15">
        <v>6657</v>
      </c>
      <c r="P19" s="23">
        <f>O19-N19</f>
        <v>-893</v>
      </c>
      <c r="Q19" s="25">
        <f>P19/N19</f>
        <v>-0.11827814569536424</v>
      </c>
    </row>
    <row r="20" spans="1:18" x14ac:dyDescent="0.2">
      <c r="A20" s="16" t="s">
        <v>11</v>
      </c>
      <c r="B20" s="23">
        <v>3264</v>
      </c>
      <c r="C20" s="23">
        <v>2749</v>
      </c>
      <c r="D20" s="23">
        <f>C20-B20</f>
        <v>-515</v>
      </c>
      <c r="E20" s="24">
        <f>D20/B20</f>
        <v>-0.15778186274509803</v>
      </c>
      <c r="F20" s="15">
        <v>3190</v>
      </c>
      <c r="G20" s="15">
        <v>2501</v>
      </c>
      <c r="H20" s="23">
        <f>G20-F20</f>
        <v>-689</v>
      </c>
      <c r="I20" s="24">
        <f>H20/F20</f>
        <v>-0.21598746081504702</v>
      </c>
      <c r="J20" s="15">
        <v>2860</v>
      </c>
      <c r="K20" s="15">
        <v>2313</v>
      </c>
      <c r="L20" s="23">
        <f>K20-J20</f>
        <v>-547</v>
      </c>
      <c r="M20" s="24">
        <f>L20/J20</f>
        <v>-0.19125874125874126</v>
      </c>
      <c r="N20" s="15">
        <v>3323</v>
      </c>
      <c r="O20" s="15">
        <v>3038</v>
      </c>
      <c r="P20" s="23">
        <f>O20-N20</f>
        <v>-285</v>
      </c>
      <c r="Q20" s="25">
        <f>P20/N20</f>
        <v>-8.5765874210051163E-2</v>
      </c>
    </row>
    <row r="21" spans="1:18" x14ac:dyDescent="0.2">
      <c r="A21" s="17" t="s">
        <v>12</v>
      </c>
      <c r="B21" s="23">
        <v>4119</v>
      </c>
      <c r="C21" s="23">
        <v>3508</v>
      </c>
      <c r="D21" s="23">
        <f>C21-B21</f>
        <v>-611</v>
      </c>
      <c r="E21" s="24">
        <f>D21/B21</f>
        <v>-0.14833697499393056</v>
      </c>
      <c r="F21" s="15">
        <v>3532</v>
      </c>
      <c r="G21" s="15">
        <v>2959</v>
      </c>
      <c r="H21" s="23">
        <f>G21-F21</f>
        <v>-573</v>
      </c>
      <c r="I21" s="24">
        <f>H21/F21</f>
        <v>-0.16223103057757646</v>
      </c>
      <c r="J21" s="15">
        <v>3412</v>
      </c>
      <c r="K21" s="15">
        <v>2956</v>
      </c>
      <c r="L21" s="23">
        <f>K21-J21</f>
        <v>-456</v>
      </c>
      <c r="M21" s="24">
        <f>L21/J21</f>
        <v>-0.13364595545134819</v>
      </c>
      <c r="N21" s="15">
        <v>3375</v>
      </c>
      <c r="O21" s="15">
        <v>2832</v>
      </c>
      <c r="P21" s="23">
        <f>O21-N21</f>
        <v>-543</v>
      </c>
      <c r="Q21" s="25">
        <f>P21/N21</f>
        <v>-0.16088888888888889</v>
      </c>
    </row>
    <row r="22" spans="1:18" x14ac:dyDescent="0.2">
      <c r="A22" s="17" t="s">
        <v>13</v>
      </c>
      <c r="B22" s="23">
        <v>5774</v>
      </c>
      <c r="C22" s="23">
        <v>5620</v>
      </c>
      <c r="D22" s="23">
        <f>C22-B22</f>
        <v>-154</v>
      </c>
      <c r="E22" s="24">
        <f>D22/B22</f>
        <v>-2.6671285071007966E-2</v>
      </c>
      <c r="F22" s="15">
        <v>5765</v>
      </c>
      <c r="G22" s="15">
        <v>5409</v>
      </c>
      <c r="H22" s="23">
        <f>G22-F22</f>
        <v>-356</v>
      </c>
      <c r="I22" s="24">
        <f>H22/F22</f>
        <v>-6.1751951431049439E-2</v>
      </c>
      <c r="J22" s="15">
        <v>5735</v>
      </c>
      <c r="K22" s="15">
        <v>5372</v>
      </c>
      <c r="L22" s="23">
        <f>K22-J22</f>
        <v>-363</v>
      </c>
      <c r="M22" s="24">
        <f>L22/J22</f>
        <v>-6.3295553618134257E-2</v>
      </c>
      <c r="N22" s="15">
        <v>5736</v>
      </c>
      <c r="O22" s="15">
        <v>5339</v>
      </c>
      <c r="P22" s="23">
        <f>O22-N22</f>
        <v>-397</v>
      </c>
      <c r="Q22" s="25">
        <f>P22/N22</f>
        <v>-6.9211994421199435E-2</v>
      </c>
    </row>
    <row r="23" spans="1:18" x14ac:dyDescent="0.2">
      <c r="A23" s="16"/>
      <c r="B23" s="23"/>
      <c r="C23" s="23"/>
      <c r="D23" s="23"/>
      <c r="E23" s="24" t="s">
        <v>9</v>
      </c>
      <c r="F23" s="15"/>
      <c r="G23" s="15"/>
      <c r="H23" s="23" t="s">
        <v>9</v>
      </c>
      <c r="I23" s="24" t="s">
        <v>9</v>
      </c>
      <c r="J23" s="41"/>
      <c r="K23" s="41"/>
      <c r="L23" s="15"/>
      <c r="M23" s="15"/>
      <c r="N23" s="23"/>
      <c r="O23" s="23"/>
      <c r="P23" s="15"/>
      <c r="Q23" s="27"/>
    </row>
    <row r="24" spans="1:18" x14ac:dyDescent="0.2">
      <c r="A24" s="16" t="s">
        <v>14</v>
      </c>
      <c r="B24" s="23">
        <f>SUM(B18:B23)</f>
        <v>18948</v>
      </c>
      <c r="C24" s="23">
        <f>SUM(C18:C23)</f>
        <v>16740</v>
      </c>
      <c r="D24" s="23">
        <f>C24-B24</f>
        <v>-2208</v>
      </c>
      <c r="E24" s="24">
        <f>D24/B24</f>
        <v>-0.11652944901836605</v>
      </c>
      <c r="F24" s="23">
        <f>SUM(F18:F23)</f>
        <v>20588</v>
      </c>
      <c r="G24" s="23">
        <f>SUM(G18:G23)</f>
        <v>18021</v>
      </c>
      <c r="H24" s="23">
        <f>G24-F24</f>
        <v>-2567</v>
      </c>
      <c r="I24" s="24">
        <f>H24/F24</f>
        <v>-0.12468428210608121</v>
      </c>
      <c r="J24" s="23">
        <f>SUM(J18:J23)</f>
        <v>21881</v>
      </c>
      <c r="K24" s="23">
        <f>SUM(K18:K23)</f>
        <v>19156</v>
      </c>
      <c r="L24" s="23">
        <f>K24-J24</f>
        <v>-2725</v>
      </c>
      <c r="M24" s="24">
        <f>L24/J24</f>
        <v>-0.12453726977743247</v>
      </c>
      <c r="N24" s="23">
        <f>SUM(N18:N23)</f>
        <v>21251</v>
      </c>
      <c r="O24" s="23">
        <f>SUM(O18:O23)</f>
        <v>19044</v>
      </c>
      <c r="P24" s="23">
        <f>O24-N24</f>
        <v>-2207</v>
      </c>
      <c r="Q24" s="25">
        <f>P24/N24</f>
        <v>-0.10385393628535128</v>
      </c>
    </row>
    <row r="25" spans="1:18" x14ac:dyDescent="0.2">
      <c r="A25" s="16"/>
      <c r="B25" s="26"/>
      <c r="C25" s="26"/>
      <c r="D25" s="26"/>
      <c r="E25" s="26"/>
      <c r="F25" s="26"/>
      <c r="G25" s="26"/>
      <c r="H25" s="26"/>
      <c r="I25" s="26"/>
      <c r="J25" s="41"/>
      <c r="K25" s="41"/>
      <c r="L25" s="26"/>
      <c r="M25" s="26"/>
      <c r="N25" s="26"/>
      <c r="O25" s="26"/>
      <c r="P25" s="26"/>
      <c r="Q25" s="27"/>
    </row>
    <row r="26" spans="1:18" x14ac:dyDescent="0.2">
      <c r="A26" s="16" t="s">
        <v>25</v>
      </c>
      <c r="B26" s="19">
        <f>B24/[1]Sheet1!B24</f>
        <v>0.7273704414587332</v>
      </c>
      <c r="C26" s="19">
        <f>C24/[1]Sheet1!C24</f>
        <v>0.49001814882032668</v>
      </c>
      <c r="D26" s="33"/>
      <c r="E26" s="33"/>
      <c r="F26" s="19">
        <f>F24/[1]Sheet1!F24</f>
        <v>0.75964873441074454</v>
      </c>
      <c r="G26" s="19">
        <f>G24/[1]Sheet1!G24</f>
        <v>0.52669881630863657</v>
      </c>
      <c r="H26" s="33"/>
      <c r="I26" s="33"/>
      <c r="J26" s="19">
        <f>J24/[1]Sheet1!J24</f>
        <v>0.8010910155963975</v>
      </c>
      <c r="K26" s="19">
        <f>K24/[1]Sheet1!K24</f>
        <v>0.52551300340173379</v>
      </c>
      <c r="L26" s="33"/>
      <c r="M26" s="33"/>
      <c r="N26" s="19">
        <f>N24/[1]Sheet1!N24</f>
        <v>0.79720148553850767</v>
      </c>
      <c r="O26" s="19">
        <f>O24/[1]Sheet1!O24</f>
        <v>0.56120704897742679</v>
      </c>
      <c r="P26" s="26"/>
      <c r="Q26" s="27"/>
    </row>
    <row r="27" spans="1:18" x14ac:dyDescent="0.2">
      <c r="A27" s="17" t="s">
        <v>26</v>
      </c>
      <c r="B27" s="26"/>
      <c r="C27" s="26"/>
      <c r="D27" s="26"/>
      <c r="E27" s="28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7"/>
      <c r="R27" s="26"/>
    </row>
    <row r="28" spans="1:18" x14ac:dyDescent="0.2">
      <c r="A28" s="29"/>
      <c r="B28" s="51" t="s">
        <v>19</v>
      </c>
      <c r="C28" s="51"/>
      <c r="D28" s="51"/>
      <c r="E28" s="51"/>
      <c r="F28" s="51" t="s">
        <v>20</v>
      </c>
      <c r="G28" s="51"/>
      <c r="H28" s="51"/>
      <c r="I28" s="51"/>
      <c r="J28" s="51" t="s">
        <v>21</v>
      </c>
      <c r="K28" s="51"/>
      <c r="L28" s="51"/>
      <c r="M28" s="51"/>
      <c r="N28" s="51" t="s">
        <v>22</v>
      </c>
      <c r="O28" s="51"/>
      <c r="P28" s="51"/>
      <c r="Q28" s="54"/>
    </row>
    <row r="29" spans="1:18" x14ac:dyDescent="0.2">
      <c r="A29" s="17" t="s">
        <v>8</v>
      </c>
      <c r="B29" s="15">
        <v>1321</v>
      </c>
      <c r="C29" s="15">
        <v>1130</v>
      </c>
      <c r="D29" s="23">
        <f>C29-B29</f>
        <v>-191</v>
      </c>
      <c r="E29" s="24">
        <f>D29/B29</f>
        <v>-0.14458743376230129</v>
      </c>
      <c r="F29" s="15">
        <v>1096</v>
      </c>
      <c r="G29" s="15">
        <v>1375</v>
      </c>
      <c r="H29" s="23">
        <f>G29-F29</f>
        <v>279</v>
      </c>
      <c r="I29" s="24">
        <f>H29/F29</f>
        <v>0.25456204379562042</v>
      </c>
      <c r="J29" s="15">
        <v>2782</v>
      </c>
      <c r="K29" s="15">
        <v>2694</v>
      </c>
      <c r="L29" s="23">
        <f>K29-J29</f>
        <v>-88</v>
      </c>
      <c r="M29" s="24">
        <f>L29/J29</f>
        <v>-3.1631919482386771E-2</v>
      </c>
      <c r="N29" s="23">
        <v>1046</v>
      </c>
      <c r="O29" s="23">
        <v>874</v>
      </c>
      <c r="P29" s="23">
        <f>O29-N29</f>
        <v>-172</v>
      </c>
      <c r="Q29" s="25">
        <f>P29/N29</f>
        <v>-0.16443594646271512</v>
      </c>
      <c r="R29" s="2"/>
    </row>
    <row r="30" spans="1:18" x14ac:dyDescent="0.2">
      <c r="A30" s="16" t="s">
        <v>10</v>
      </c>
      <c r="B30" s="15">
        <v>5043</v>
      </c>
      <c r="C30" s="15">
        <v>4390</v>
      </c>
      <c r="D30" s="23">
        <f>C30-B30</f>
        <v>-653</v>
      </c>
      <c r="E30" s="24">
        <f>D30/B30</f>
        <v>-0.12948641681538767</v>
      </c>
      <c r="F30" s="15">
        <v>4872</v>
      </c>
      <c r="G30" s="15">
        <v>4211</v>
      </c>
      <c r="H30" s="23">
        <f>G30-F30</f>
        <v>-661</v>
      </c>
      <c r="I30" s="24">
        <f>H30/F30</f>
        <v>-0.13567323481116583</v>
      </c>
      <c r="J30" s="15">
        <v>7120</v>
      </c>
      <c r="K30" s="15">
        <v>7137</v>
      </c>
      <c r="L30" s="23">
        <f>K30-J30</f>
        <v>17</v>
      </c>
      <c r="M30" s="24">
        <f>L30/J30</f>
        <v>2.3876404494382023E-3</v>
      </c>
      <c r="N30" s="23">
        <v>9143</v>
      </c>
      <c r="O30" s="23">
        <v>9360</v>
      </c>
      <c r="P30" s="23">
        <f>O30-N30</f>
        <v>217</v>
      </c>
      <c r="Q30" s="25">
        <f>P30/N30</f>
        <v>2.3734004156185061E-2</v>
      </c>
      <c r="R30" s="2"/>
    </row>
    <row r="31" spans="1:18" x14ac:dyDescent="0.2">
      <c r="A31" s="16" t="s">
        <v>11</v>
      </c>
      <c r="B31" s="15">
        <v>3792</v>
      </c>
      <c r="C31" s="15">
        <v>3745</v>
      </c>
      <c r="D31" s="23">
        <f>C31-B31</f>
        <v>-47</v>
      </c>
      <c r="E31" s="24">
        <f>D31/B31</f>
        <v>-1.2394514767932489E-2</v>
      </c>
      <c r="F31" s="15">
        <v>3391</v>
      </c>
      <c r="G31" s="15">
        <v>3069</v>
      </c>
      <c r="H31" s="23">
        <f>G31-F31</f>
        <v>-322</v>
      </c>
      <c r="I31" s="24">
        <f>H31/F31</f>
        <v>-9.4957239752285455E-2</v>
      </c>
      <c r="J31" s="15">
        <v>3217</v>
      </c>
      <c r="K31" s="15">
        <v>2901</v>
      </c>
      <c r="L31" s="23">
        <f>K31-J31</f>
        <v>-316</v>
      </c>
      <c r="M31" s="24">
        <f>L31/J31</f>
        <v>-9.822816288467516E-2</v>
      </c>
      <c r="N31" s="23">
        <v>3154</v>
      </c>
      <c r="O31" s="23">
        <v>2796</v>
      </c>
      <c r="P31" s="23">
        <f>O31-N31</f>
        <v>-358</v>
      </c>
      <c r="Q31" s="25">
        <f>P31/N31</f>
        <v>-0.11350665821179455</v>
      </c>
      <c r="R31" s="2"/>
    </row>
    <row r="32" spans="1:18" x14ac:dyDescent="0.2">
      <c r="A32" s="17" t="s">
        <v>12</v>
      </c>
      <c r="B32" s="15">
        <v>3203</v>
      </c>
      <c r="C32" s="15">
        <v>2587</v>
      </c>
      <c r="D32" s="23">
        <f>C32-B32</f>
        <v>-616</v>
      </c>
      <c r="E32" s="24">
        <f>D32/B32</f>
        <v>-0.19231970028098658</v>
      </c>
      <c r="F32" s="15">
        <v>3041</v>
      </c>
      <c r="G32" s="15">
        <v>2709</v>
      </c>
      <c r="H32" s="23">
        <f>G32-F32</f>
        <v>-332</v>
      </c>
      <c r="I32" s="24">
        <f>H32/F32</f>
        <v>-0.10917461361394278</v>
      </c>
      <c r="J32" s="15">
        <v>3072</v>
      </c>
      <c r="K32" s="15">
        <v>2755</v>
      </c>
      <c r="L32" s="23">
        <f>K32-J32</f>
        <v>-317</v>
      </c>
      <c r="M32" s="24">
        <f>L32/J32</f>
        <v>-0.10319010416666667</v>
      </c>
      <c r="N32" s="23">
        <v>3139</v>
      </c>
      <c r="O32" s="23">
        <v>3026</v>
      </c>
      <c r="P32" s="23">
        <f>O32-N32</f>
        <v>-113</v>
      </c>
      <c r="Q32" s="25">
        <f>P32/N32</f>
        <v>-3.5998725708824467E-2</v>
      </c>
      <c r="R32" s="2"/>
    </row>
    <row r="33" spans="1:18" x14ac:dyDescent="0.2">
      <c r="A33" s="17" t="s">
        <v>13</v>
      </c>
      <c r="B33" s="15">
        <v>5627</v>
      </c>
      <c r="C33" s="15">
        <v>5354</v>
      </c>
      <c r="D33" s="23">
        <f>C33-B33</f>
        <v>-273</v>
      </c>
      <c r="E33" s="24">
        <f>D33/B33</f>
        <v>-4.8516083170428291E-2</v>
      </c>
      <c r="F33" s="15">
        <v>5584</v>
      </c>
      <c r="G33" s="15">
        <v>5248</v>
      </c>
      <c r="H33" s="23">
        <f>G33-F33</f>
        <v>-336</v>
      </c>
      <c r="I33" s="24">
        <f>H33/F33</f>
        <v>-6.0171919770773637E-2</v>
      </c>
      <c r="J33" s="15">
        <v>5542</v>
      </c>
      <c r="K33" s="15">
        <v>5166</v>
      </c>
      <c r="L33" s="23">
        <f>K33-J33</f>
        <v>-376</v>
      </c>
      <c r="M33" s="24">
        <f>L33/J33</f>
        <v>-6.7845543125225546E-2</v>
      </c>
      <c r="N33" s="23">
        <v>5451</v>
      </c>
      <c r="O33" s="23">
        <v>5064</v>
      </c>
      <c r="P33" s="23">
        <f>O33-N33</f>
        <v>-387</v>
      </c>
      <c r="Q33" s="25">
        <f>P33/N33</f>
        <v>-7.0996147495872311E-2</v>
      </c>
      <c r="R33" s="2"/>
    </row>
    <row r="34" spans="1:18" x14ac:dyDescent="0.2">
      <c r="A34" s="16"/>
      <c r="B34" s="23"/>
      <c r="C34" s="23"/>
      <c r="D34" s="23" t="s">
        <v>9</v>
      </c>
      <c r="E34" s="24" t="s">
        <v>9</v>
      </c>
      <c r="F34" s="23"/>
      <c r="G34" s="23"/>
      <c r="H34" s="23" t="s">
        <v>9</v>
      </c>
      <c r="I34" s="24" t="s">
        <v>9</v>
      </c>
      <c r="J34" s="15"/>
      <c r="K34" s="15"/>
      <c r="L34" s="23" t="s">
        <v>23</v>
      </c>
      <c r="M34" s="24" t="s">
        <v>9</v>
      </c>
      <c r="N34" s="23"/>
      <c r="O34" s="23"/>
      <c r="P34" s="23" t="s">
        <v>9</v>
      </c>
      <c r="Q34" s="25" t="s">
        <v>9</v>
      </c>
      <c r="R34" s="2"/>
    </row>
    <row r="35" spans="1:18" x14ac:dyDescent="0.2">
      <c r="A35" s="16" t="s">
        <v>14</v>
      </c>
      <c r="B35" s="23">
        <f>SUM(B29:B34)</f>
        <v>18986</v>
      </c>
      <c r="C35" s="23">
        <f>SUM(C29:C34)</f>
        <v>17206</v>
      </c>
      <c r="D35" s="23">
        <f>C35-B35</f>
        <v>-1780</v>
      </c>
      <c r="E35" s="24">
        <f>D35/B35</f>
        <v>-9.3753291899294211E-2</v>
      </c>
      <c r="F35" s="23">
        <f>SUM(F29:F34)</f>
        <v>17984</v>
      </c>
      <c r="G35" s="23">
        <f>SUM(G29:G34)</f>
        <v>16612</v>
      </c>
      <c r="H35" s="23">
        <f>G35-F35</f>
        <v>-1372</v>
      </c>
      <c r="I35" s="24">
        <f>H35/F35</f>
        <v>-7.6290035587188609E-2</v>
      </c>
      <c r="J35" s="23">
        <f>SUM(J29:J34)</f>
        <v>21733</v>
      </c>
      <c r="K35" s="23">
        <f>SUM(K29:K34)</f>
        <v>20653</v>
      </c>
      <c r="L35" s="23">
        <f>K35-J35</f>
        <v>-1080</v>
      </c>
      <c r="M35" s="24">
        <f>L35/J35</f>
        <v>-4.9694013711866748E-2</v>
      </c>
      <c r="N35" s="23">
        <f>SUM(N29:N34)</f>
        <v>21933</v>
      </c>
      <c r="O35" s="23">
        <f>SUM(O29:O34)</f>
        <v>21120</v>
      </c>
      <c r="P35" s="23">
        <f>O35-N35</f>
        <v>-813</v>
      </c>
      <c r="Q35" s="25">
        <f>P35/N35</f>
        <v>-3.7067432635754342E-2</v>
      </c>
      <c r="R35" s="2"/>
    </row>
    <row r="36" spans="1:18" x14ac:dyDescent="0.2">
      <c r="A36" s="16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21"/>
      <c r="R36" s="2"/>
    </row>
    <row r="37" spans="1:18" x14ac:dyDescent="0.2">
      <c r="A37" s="16"/>
      <c r="B37" s="19"/>
      <c r="C37" s="19"/>
      <c r="D37" s="24"/>
      <c r="E37" s="24"/>
      <c r="F37" s="19"/>
      <c r="G37" s="19"/>
      <c r="H37" s="24"/>
      <c r="I37" s="24"/>
      <c r="J37" s="19"/>
      <c r="K37" s="19"/>
      <c r="L37" s="24"/>
      <c r="M37" s="24"/>
      <c r="N37" s="19"/>
      <c r="O37" s="19"/>
      <c r="P37" s="15"/>
      <c r="Q37" s="21"/>
      <c r="R37" s="2"/>
    </row>
    <row r="38" spans="1:18" x14ac:dyDescent="0.2">
      <c r="A38" s="17"/>
      <c r="B38" s="26"/>
      <c r="C38" s="22"/>
      <c r="D38" s="15"/>
      <c r="E38" s="15"/>
      <c r="F38" s="22"/>
      <c r="G38" s="22"/>
      <c r="H38" s="15"/>
      <c r="I38" s="15"/>
      <c r="J38" s="15"/>
      <c r="K38" s="15"/>
      <c r="L38" s="15"/>
      <c r="M38" s="15"/>
      <c r="N38" s="22"/>
      <c r="O38" s="22"/>
      <c r="P38" s="15"/>
      <c r="Q38" s="21"/>
      <c r="R38" s="2"/>
    </row>
    <row r="39" spans="1:18" x14ac:dyDescent="0.2">
      <c r="A39" s="29"/>
      <c r="B39" s="51" t="s">
        <v>54</v>
      </c>
      <c r="C39" s="51"/>
      <c r="D39" s="51"/>
      <c r="E39" s="51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7"/>
    </row>
    <row r="40" spans="1:18" x14ac:dyDescent="0.2">
      <c r="A40" s="17" t="s">
        <v>8</v>
      </c>
      <c r="B40" s="23">
        <f>(B7+F7+J7+N7+B18+F18+J18+N18+B29+F29+J29+N29)/12</f>
        <v>1482.5</v>
      </c>
      <c r="C40" s="23">
        <f>(C7+G7+K7+O7+C18+G18+K18+O18+C29+G29+K29+O29)/12</f>
        <v>1291.8333333333333</v>
      </c>
      <c r="D40" s="23">
        <f>C40-B40</f>
        <v>-190.66666666666674</v>
      </c>
      <c r="E40" s="24">
        <f>D40/B40</f>
        <v>-0.12861157953906693</v>
      </c>
      <c r="F40" s="15"/>
      <c r="G40" s="15"/>
      <c r="H40" s="26"/>
      <c r="I40" s="26"/>
      <c r="J40" s="26"/>
      <c r="K40" s="26"/>
      <c r="L40" s="26"/>
      <c r="M40" s="26"/>
      <c r="N40" s="26"/>
      <c r="O40" s="26"/>
      <c r="P40" s="26"/>
      <c r="Q40" s="27"/>
    </row>
    <row r="41" spans="1:18" x14ac:dyDescent="0.2">
      <c r="A41" s="16" t="s">
        <v>10</v>
      </c>
      <c r="B41" s="23">
        <f>(B8+F8+J8+N8+B19+F19+J19+N19+B30+F30+J30+N30)/12</f>
        <v>6503.583333333333</v>
      </c>
      <c r="C41" s="23">
        <f t="shared" ref="C41:C44" si="0">(C8+G8+K8+O8+C19+G19+K19+O19+C30+G30+K30+O30)/12</f>
        <v>5914.916666666667</v>
      </c>
      <c r="D41" s="23">
        <f>C41-B41</f>
        <v>-588.66666666666606</v>
      </c>
      <c r="E41" s="24">
        <f>D41/B41</f>
        <v>-9.0514203708212046E-2</v>
      </c>
      <c r="F41" s="15"/>
      <c r="G41" s="15"/>
      <c r="H41" s="26"/>
      <c r="I41" s="23"/>
      <c r="J41" s="26"/>
      <c r="K41" s="26"/>
      <c r="L41" s="26"/>
      <c r="M41" s="26"/>
      <c r="N41" s="26"/>
      <c r="O41" s="26"/>
      <c r="P41" s="26"/>
      <c r="Q41" s="27"/>
    </row>
    <row r="42" spans="1:18" x14ac:dyDescent="0.2">
      <c r="A42" s="16" t="s">
        <v>11</v>
      </c>
      <c r="B42" s="23">
        <f t="shared" ref="B42:B44" si="1">(B9+F9+J9+N9+B20+F20+J20+N20+B31+F31+J31+N31)/12</f>
        <v>4027.4166666666665</v>
      </c>
      <c r="C42" s="23">
        <f t="shared" si="0"/>
        <v>3695.9166666666665</v>
      </c>
      <c r="D42" s="23">
        <f>C42-B42</f>
        <v>-331.5</v>
      </c>
      <c r="E42" s="24">
        <f>D42/B42</f>
        <v>-8.2310827867326034E-2</v>
      </c>
      <c r="F42" s="15"/>
      <c r="G42" s="15"/>
      <c r="H42" s="26"/>
      <c r="I42" s="26"/>
      <c r="J42" s="26"/>
      <c r="K42" s="26"/>
      <c r="L42" s="26"/>
      <c r="M42" s="26"/>
      <c r="N42" s="26"/>
      <c r="O42" s="26"/>
      <c r="P42" s="26"/>
      <c r="Q42" s="27"/>
    </row>
    <row r="43" spans="1:18" x14ac:dyDescent="0.2">
      <c r="A43" s="17" t="s">
        <v>12</v>
      </c>
      <c r="B43" s="23">
        <f>(B10+F10+J10+N10+B21+F21+J21+N21+B32+F32+J32+N32)/12</f>
        <v>3536.75</v>
      </c>
      <c r="C43" s="23">
        <f t="shared" si="0"/>
        <v>3087.25</v>
      </c>
      <c r="D43" s="23">
        <f>C43-B43</f>
        <v>-449.5</v>
      </c>
      <c r="E43" s="24">
        <f>D43/B43</f>
        <v>-0.12709408355128296</v>
      </c>
      <c r="F43" s="15"/>
      <c r="G43" s="15"/>
      <c r="H43" s="26"/>
      <c r="I43" s="26"/>
      <c r="J43" s="26"/>
      <c r="K43" s="26"/>
      <c r="L43" s="26"/>
      <c r="M43" s="26"/>
      <c r="N43" s="26"/>
      <c r="O43" s="26"/>
      <c r="P43" s="26"/>
      <c r="Q43" s="27"/>
    </row>
    <row r="44" spans="1:18" x14ac:dyDescent="0.2">
      <c r="A44" s="17" t="s">
        <v>13</v>
      </c>
      <c r="B44" s="23">
        <f t="shared" si="1"/>
        <v>5691.416666666667</v>
      </c>
      <c r="C44" s="23">
        <f t="shared" si="0"/>
        <v>5424.166666666667</v>
      </c>
      <c r="D44" s="23">
        <f>C44-B44</f>
        <v>-267.25</v>
      </c>
      <c r="E44" s="24">
        <f>D44/B44</f>
        <v>-4.6956674524503271E-2</v>
      </c>
      <c r="F44" s="15"/>
      <c r="G44" s="15"/>
      <c r="H44" s="26"/>
      <c r="I44" s="26"/>
      <c r="J44" s="26"/>
      <c r="K44" s="26"/>
      <c r="L44" s="26"/>
      <c r="M44" s="26"/>
      <c r="N44" s="26"/>
      <c r="O44" s="26"/>
      <c r="P44" s="26"/>
      <c r="Q44" s="27"/>
    </row>
    <row r="45" spans="1:18" x14ac:dyDescent="0.2">
      <c r="A45" s="16"/>
      <c r="B45" s="23"/>
      <c r="C45" s="23"/>
      <c r="D45" s="23"/>
      <c r="E45" s="24" t="s">
        <v>9</v>
      </c>
      <c r="F45" s="15"/>
      <c r="G45" s="15"/>
      <c r="H45" s="26"/>
      <c r="I45" s="26"/>
      <c r="J45" s="26"/>
      <c r="K45" s="26"/>
      <c r="L45" s="26"/>
      <c r="M45" s="26"/>
      <c r="N45" s="26"/>
      <c r="O45" s="26"/>
      <c r="P45" s="26"/>
      <c r="Q45" s="27"/>
    </row>
    <row r="46" spans="1:18" x14ac:dyDescent="0.2">
      <c r="A46" s="16" t="s">
        <v>14</v>
      </c>
      <c r="B46" s="23">
        <f>(B13+F13+J13+N13+B24+F24+J24+N24+B35+F35+J35+N35)/12</f>
        <v>21241.666666666668</v>
      </c>
      <c r="C46" s="23">
        <f>(C13+G13+K13+O13+C24+G24+K24+O24+C35+G35+K35+O35)/12</f>
        <v>19414.083333333332</v>
      </c>
      <c r="D46" s="23">
        <f>C46-B46</f>
        <v>-1827.5833333333358</v>
      </c>
      <c r="E46" s="24">
        <f>D46/B46</f>
        <v>-8.6037661828168022E-2</v>
      </c>
      <c r="F46" s="15"/>
      <c r="G46" s="15"/>
      <c r="H46" s="26"/>
      <c r="I46" s="26"/>
      <c r="J46" s="26"/>
      <c r="K46" s="26"/>
      <c r="L46" s="26"/>
      <c r="M46" s="26"/>
      <c r="N46" s="26"/>
      <c r="O46" s="26"/>
      <c r="P46" s="26"/>
      <c r="Q46" s="27"/>
    </row>
    <row r="47" spans="1:18" x14ac:dyDescent="0.2">
      <c r="A47" s="16"/>
      <c r="B47" s="23"/>
      <c r="C47" s="23"/>
      <c r="D47" s="23"/>
      <c r="E47" s="15"/>
      <c r="F47" s="15"/>
      <c r="G47" s="15"/>
      <c r="H47" s="26"/>
      <c r="I47" s="26"/>
      <c r="J47" s="26"/>
      <c r="K47" s="26"/>
      <c r="L47" s="26"/>
      <c r="M47" s="26"/>
      <c r="N47" s="26"/>
      <c r="O47" s="26"/>
      <c r="P47" s="26"/>
      <c r="Q47" s="27"/>
    </row>
    <row r="48" spans="1:18" x14ac:dyDescent="0.2">
      <c r="A48" s="16" t="s">
        <v>25</v>
      </c>
      <c r="B48" s="19">
        <f>B46/[1]Sheet1!B46</f>
        <v>0.75123929432429726</v>
      </c>
      <c r="C48" s="19">
        <f>C46/[1]Sheet1!C46</f>
        <v>0.53391009407693446</v>
      </c>
      <c r="D48" s="15"/>
      <c r="E48" s="15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7"/>
    </row>
    <row r="49" spans="1:17" ht="12" thickBot="1" x14ac:dyDescent="0.25">
      <c r="A49" s="32" t="s">
        <v>26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/>
    </row>
    <row r="50" spans="1:17" ht="12.75" customHeight="1" x14ac:dyDescent="0.2">
      <c r="A50" s="26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1:17" ht="12.75" customHeight="1" x14ac:dyDescent="0.2">
      <c r="A51" s="44"/>
      <c r="B51" s="46"/>
      <c r="C51" s="46"/>
      <c r="D51" s="46"/>
      <c r="E51" s="46"/>
      <c r="F51" s="46"/>
      <c r="G51" s="46"/>
      <c r="H51" s="46"/>
      <c r="I51" s="46"/>
    </row>
    <row r="52" spans="1:17" ht="12.75" customHeight="1" x14ac:dyDescent="0.2">
      <c r="B52" s="50"/>
      <c r="C52" s="50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</row>
    <row r="53" spans="1:17" ht="12.75" customHeight="1" x14ac:dyDescent="0.2">
      <c r="B53" s="46"/>
      <c r="C53" s="46"/>
      <c r="D53" s="46"/>
      <c r="E53" s="46"/>
      <c r="F53" s="46"/>
      <c r="G53" s="46"/>
      <c r="H53" s="46"/>
      <c r="I53" s="46"/>
      <c r="J53" s="46"/>
      <c r="K53" s="45"/>
      <c r="L53" s="45"/>
      <c r="M53" s="45"/>
      <c r="N53" s="45"/>
      <c r="O53" s="45"/>
    </row>
    <row r="54" spans="1:17" x14ac:dyDescent="0.2">
      <c r="B54" s="47"/>
      <c r="C54" s="47"/>
      <c r="D54" s="47"/>
      <c r="E54" s="47"/>
      <c r="F54" s="47"/>
      <c r="G54" s="47"/>
      <c r="H54" s="47"/>
      <c r="I54" s="47"/>
      <c r="J54" s="47"/>
    </row>
  </sheetData>
  <mergeCells count="13">
    <mergeCell ref="B39:E39"/>
    <mergeCell ref="B28:E28"/>
    <mergeCell ref="B6:E6"/>
    <mergeCell ref="J6:M6"/>
    <mergeCell ref="N6:Q6"/>
    <mergeCell ref="B17:E17"/>
    <mergeCell ref="F17:I17"/>
    <mergeCell ref="J17:M17"/>
    <mergeCell ref="N17:Q17"/>
    <mergeCell ref="F6:I6"/>
    <mergeCell ref="F28:I28"/>
    <mergeCell ref="J28:M28"/>
    <mergeCell ref="N28:Q28"/>
  </mergeCells>
  <phoneticPr fontId="0" type="noConversion"/>
  <pageMargins left="0" right="0" top="0.35433070866141736" bottom="0" header="0.51181102362204722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4" workbookViewId="0">
      <selection activeCell="E25" sqref="E25"/>
    </sheetView>
  </sheetViews>
  <sheetFormatPr defaultRowHeight="12.75" x14ac:dyDescent="0.2"/>
  <cols>
    <col min="2" max="2" width="9.7109375" customWidth="1"/>
    <col min="4" max="4" width="8.7109375" customWidth="1"/>
  </cols>
  <sheetData>
    <row r="1" spans="1:6" x14ac:dyDescent="0.2">
      <c r="A1" s="34" t="s">
        <v>43</v>
      </c>
      <c r="B1" s="35"/>
      <c r="C1" s="34">
        <v>2002</v>
      </c>
      <c r="D1" s="34">
        <v>2003</v>
      </c>
      <c r="E1" s="34">
        <v>2004</v>
      </c>
      <c r="F1" s="39">
        <v>2005</v>
      </c>
    </row>
    <row r="2" spans="1:6" x14ac:dyDescent="0.2">
      <c r="B2" s="35" t="s">
        <v>27</v>
      </c>
      <c r="C2" s="35">
        <v>13360</v>
      </c>
      <c r="D2" s="35">
        <v>13779</v>
      </c>
      <c r="E2" s="35">
        <v>16111</v>
      </c>
      <c r="F2" s="35">
        <v>18377</v>
      </c>
    </row>
    <row r="3" spans="1:6" x14ac:dyDescent="0.2">
      <c r="B3" s="35" t="s">
        <v>28</v>
      </c>
      <c r="C3" s="35">
        <v>13067</v>
      </c>
      <c r="D3" s="35">
        <v>13516</v>
      </c>
      <c r="E3" s="35">
        <v>16001</v>
      </c>
      <c r="F3" s="35">
        <v>18401</v>
      </c>
    </row>
    <row r="4" spans="1:6" x14ac:dyDescent="0.2">
      <c r="B4" s="35" t="s">
        <v>29</v>
      </c>
      <c r="C4" s="35">
        <v>11046</v>
      </c>
      <c r="D4" s="35">
        <v>12650</v>
      </c>
      <c r="E4" s="35">
        <v>13796</v>
      </c>
      <c r="F4" s="35">
        <v>12510</v>
      </c>
    </row>
    <row r="5" spans="1:6" x14ac:dyDescent="0.2">
      <c r="B5" s="35" t="s">
        <v>30</v>
      </c>
      <c r="C5" s="35">
        <v>9483</v>
      </c>
      <c r="D5" s="35">
        <v>11532</v>
      </c>
      <c r="E5" s="35">
        <v>10193</v>
      </c>
      <c r="F5" s="35">
        <v>11134</v>
      </c>
    </row>
    <row r="6" spans="1:6" x14ac:dyDescent="0.2">
      <c r="B6" s="35" t="s">
        <v>31</v>
      </c>
      <c r="C6" s="35">
        <v>8405</v>
      </c>
      <c r="D6" s="35">
        <v>9969</v>
      </c>
      <c r="E6" s="35">
        <v>9632</v>
      </c>
      <c r="F6" s="35">
        <v>10941</v>
      </c>
    </row>
    <row r="7" spans="1:6" x14ac:dyDescent="0.2">
      <c r="B7" s="35" t="s">
        <v>32</v>
      </c>
      <c r="C7" s="35">
        <v>9166</v>
      </c>
      <c r="D7" s="35">
        <v>10897</v>
      </c>
      <c r="E7" s="35">
        <v>10909</v>
      </c>
      <c r="F7">
        <v>12197</v>
      </c>
    </row>
    <row r="8" spans="1:6" x14ac:dyDescent="0.2">
      <c r="B8" s="35" t="s">
        <v>35</v>
      </c>
      <c r="C8" s="35">
        <v>10023</v>
      </c>
      <c r="D8" s="35">
        <v>12093</v>
      </c>
      <c r="E8" s="35">
        <v>11690</v>
      </c>
      <c r="F8">
        <v>12205</v>
      </c>
    </row>
    <row r="9" spans="1:6" x14ac:dyDescent="0.2">
      <c r="B9" s="35" t="s">
        <v>33</v>
      </c>
      <c r="C9" s="35">
        <v>9869</v>
      </c>
      <c r="D9" s="35">
        <v>11290</v>
      </c>
      <c r="E9" s="35">
        <v>11318</v>
      </c>
      <c r="F9">
        <v>12622</v>
      </c>
    </row>
    <row r="10" spans="1:6" x14ac:dyDescent="0.2">
      <c r="B10" s="35" t="s">
        <v>34</v>
      </c>
      <c r="C10" s="35">
        <v>9326</v>
      </c>
      <c r="D10" s="35">
        <v>10506</v>
      </c>
      <c r="E10" s="35">
        <v>10847</v>
      </c>
      <c r="F10" s="42">
        <v>11549</v>
      </c>
    </row>
    <row r="11" spans="1:6" x14ac:dyDescent="0.2">
      <c r="B11" s="35" t="s">
        <v>36</v>
      </c>
      <c r="C11" s="35">
        <v>9197</v>
      </c>
      <c r="D11" s="35">
        <v>10134</v>
      </c>
      <c r="E11" s="35">
        <v>10163</v>
      </c>
      <c r="F11" s="42">
        <f>[1]Sheet1!$G$35</f>
        <v>34752</v>
      </c>
    </row>
    <row r="12" spans="1:6" x14ac:dyDescent="0.2">
      <c r="B12" s="35" t="s">
        <v>37</v>
      </c>
      <c r="C12" s="35">
        <v>11451</v>
      </c>
      <c r="D12" s="35">
        <v>12477</v>
      </c>
      <c r="E12" s="35">
        <v>14544</v>
      </c>
      <c r="F12" s="43">
        <f>[1]Sheet1!$K$35</f>
        <v>39522</v>
      </c>
    </row>
    <row r="13" spans="1:6" x14ac:dyDescent="0.2">
      <c r="B13" s="35" t="s">
        <v>38</v>
      </c>
      <c r="C13" s="35">
        <v>12344</v>
      </c>
      <c r="D13" s="35">
        <v>14691</v>
      </c>
      <c r="E13" s="35">
        <v>16600</v>
      </c>
      <c r="F13" s="43">
        <f>[1]Sheet1!$O$35</f>
        <v>41625</v>
      </c>
    </row>
    <row r="14" spans="1:6" x14ac:dyDescent="0.2">
      <c r="B14" s="35"/>
      <c r="C14" s="35"/>
      <c r="D14" s="35"/>
      <c r="E14" s="35"/>
      <c r="F14" s="35"/>
    </row>
    <row r="15" spans="1:6" x14ac:dyDescent="0.2">
      <c r="B15" s="35"/>
      <c r="C15" s="35"/>
      <c r="D15" s="35"/>
      <c r="E15" s="35"/>
      <c r="F15" s="35"/>
    </row>
    <row r="16" spans="1:6" x14ac:dyDescent="0.2">
      <c r="B16" s="34" t="s">
        <v>44</v>
      </c>
      <c r="C16" s="36">
        <f>C2</f>
        <v>13360</v>
      </c>
      <c r="D16" s="37">
        <f>D2</f>
        <v>13779</v>
      </c>
      <c r="E16" s="37">
        <f>E2</f>
        <v>16111</v>
      </c>
      <c r="F16" s="37">
        <f>F2</f>
        <v>18377</v>
      </c>
    </row>
    <row r="17" spans="2:6" x14ac:dyDescent="0.2">
      <c r="B17" s="34" t="s">
        <v>45</v>
      </c>
      <c r="C17" s="36">
        <f>SUM(C2:C3)/2</f>
        <v>13213.5</v>
      </c>
      <c r="D17" s="37">
        <f>SUM(D2:D3)/2</f>
        <v>13647.5</v>
      </c>
      <c r="E17" s="37">
        <f>SUM(E$2:E3)/2</f>
        <v>16056</v>
      </c>
      <c r="F17" s="37">
        <f>SUM(F$2:F3)/2</f>
        <v>18389</v>
      </c>
    </row>
    <row r="18" spans="2:6" x14ac:dyDescent="0.2">
      <c r="B18" s="34" t="s">
        <v>46</v>
      </c>
      <c r="C18" s="36">
        <f>SUM(C2:C4)/3</f>
        <v>12491</v>
      </c>
      <c r="D18" s="36">
        <f>SUM(D2:D4)/3</f>
        <v>13315</v>
      </c>
      <c r="E18" s="36">
        <f>SUM(E$2:E4)/3</f>
        <v>15302.666666666666</v>
      </c>
      <c r="F18" s="36">
        <f>SUM(F$2:F4)/3</f>
        <v>16429.333333333332</v>
      </c>
    </row>
    <row r="19" spans="2:6" x14ac:dyDescent="0.2">
      <c r="B19" s="34" t="s">
        <v>47</v>
      </c>
      <c r="C19" s="36">
        <f>SUM(C2:C5)/4</f>
        <v>11739</v>
      </c>
      <c r="D19" s="36">
        <f>SUM(D2:D5)/4</f>
        <v>12869.25</v>
      </c>
      <c r="E19" s="36">
        <f>SUM(E$2:E5)/4</f>
        <v>14025.25</v>
      </c>
      <c r="F19" s="36">
        <f>SUM(F$2:F5)/4</f>
        <v>15105.5</v>
      </c>
    </row>
    <row r="20" spans="2:6" x14ac:dyDescent="0.2">
      <c r="B20" s="34" t="s">
        <v>48</v>
      </c>
      <c r="C20" s="36">
        <f>SUM(C2:C6)/5</f>
        <v>11072.2</v>
      </c>
      <c r="D20" s="36">
        <f>SUM(D2:D6)/5</f>
        <v>12289.2</v>
      </c>
      <c r="E20" s="36">
        <f>SUM(E$2:E6)/5</f>
        <v>13146.6</v>
      </c>
      <c r="F20" s="36">
        <f>SUM(F$2:F6)/5</f>
        <v>14272.6</v>
      </c>
    </row>
    <row r="21" spans="2:6" x14ac:dyDescent="0.2">
      <c r="B21" s="34" t="s">
        <v>49</v>
      </c>
      <c r="C21" s="36">
        <f>SUM(C2:C7)/6</f>
        <v>10754.5</v>
      </c>
      <c r="D21" s="36">
        <f>SUM(D2:D7)/6</f>
        <v>12057.166666666666</v>
      </c>
      <c r="E21" s="36">
        <f>SUM(E$2:E7)/6</f>
        <v>12773.666666666666</v>
      </c>
      <c r="F21" s="36">
        <f>SUM(F$2:F7)/6</f>
        <v>13926.666666666666</v>
      </c>
    </row>
    <row r="22" spans="2:6" x14ac:dyDescent="0.2">
      <c r="B22" s="34" t="s">
        <v>39</v>
      </c>
      <c r="C22" s="38">
        <v>10650</v>
      </c>
      <c r="D22" s="38">
        <v>12062.28571</v>
      </c>
      <c r="E22" s="36">
        <f>SUM(E$2:E8)/7</f>
        <v>12618.857142857143</v>
      </c>
      <c r="F22" s="36">
        <f>SUM(F$2:F8)/7</f>
        <v>13680.714285714286</v>
      </c>
    </row>
    <row r="23" spans="2:6" x14ac:dyDescent="0.2">
      <c r="B23" s="34" t="s">
        <v>40</v>
      </c>
      <c r="C23" s="38">
        <f>SUM(C2:C9)/8</f>
        <v>10552.375</v>
      </c>
      <c r="D23" s="38">
        <f>SUM(D2:D9)/8</f>
        <v>11965.75</v>
      </c>
      <c r="E23" s="36">
        <f>SUM(E$2:E9)/8</f>
        <v>12456.25</v>
      </c>
      <c r="F23" s="42">
        <v>13548.375</v>
      </c>
    </row>
    <row r="24" spans="2:6" x14ac:dyDescent="0.2">
      <c r="B24" s="34" t="s">
        <v>41</v>
      </c>
      <c r="C24" s="38">
        <f>SUM(C2:C10)/9</f>
        <v>10416.111111111111</v>
      </c>
      <c r="D24" s="38">
        <f>SUM(D2:D10)/9</f>
        <v>11803.555555555555</v>
      </c>
      <c r="E24" s="36">
        <f>SUM(E$2:E10)/9</f>
        <v>12277.444444444445</v>
      </c>
      <c r="F24" s="36">
        <f>SUM(F$2:F10)/9</f>
        <v>13326.222222222223</v>
      </c>
    </row>
    <row r="25" spans="2:6" x14ac:dyDescent="0.2">
      <c r="B25" s="34" t="s">
        <v>42</v>
      </c>
      <c r="C25" s="38">
        <f>SUM(C2:C11)/10</f>
        <v>10294.200000000001</v>
      </c>
      <c r="D25" s="38">
        <f>SUM(D2:D11)/10</f>
        <v>11636.6</v>
      </c>
      <c r="E25" s="36">
        <f>SUM(E$2:E11)/10</f>
        <v>12066</v>
      </c>
      <c r="F25" s="36">
        <f>SUM(F$2:F11)/10</f>
        <v>15468.8</v>
      </c>
    </row>
    <row r="26" spans="2:6" x14ac:dyDescent="0.2">
      <c r="B26" s="34" t="s">
        <v>50</v>
      </c>
      <c r="C26" s="38">
        <f>SUM(C2:C12)/11</f>
        <v>10399.363636363636</v>
      </c>
      <c r="D26" s="38">
        <f>SUM(D2:D12)/11</f>
        <v>11713</v>
      </c>
      <c r="E26" s="36">
        <f>SUM(E$2:E12)/11</f>
        <v>12291.272727272728</v>
      </c>
      <c r="F26" s="36">
        <f>SUM(F$2:F12)/11</f>
        <v>17655.454545454544</v>
      </c>
    </row>
    <row r="27" spans="2:6" x14ac:dyDescent="0.2">
      <c r="B27" s="34" t="s">
        <v>51</v>
      </c>
      <c r="C27" s="38">
        <f>SUM(C2:C13)/12</f>
        <v>10561.416666666666</v>
      </c>
      <c r="D27" s="38">
        <f>SUM(D2:D13)/12</f>
        <v>11961.166666666666</v>
      </c>
      <c r="E27" s="36">
        <f>SUM(E$2:E13)/12</f>
        <v>12650.333333333334</v>
      </c>
      <c r="F27" s="36">
        <f>SUM(F$2:F13)/12</f>
        <v>19652.916666666668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Ministry of Labour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Candidate Placement</dc:creator>
  <cp:lastModifiedBy>Administrator</cp:lastModifiedBy>
  <cp:lastPrinted>2018-01-23T07:45:20Z</cp:lastPrinted>
  <dcterms:created xsi:type="dcterms:W3CDTF">2003-03-03T05:39:44Z</dcterms:created>
  <dcterms:modified xsi:type="dcterms:W3CDTF">2018-01-23T07:45:22Z</dcterms:modified>
</cp:coreProperties>
</file>